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 Sheet" sheetId="1" state="visible" r:id="rId1"/>
    <sheet xmlns:r="http://schemas.openxmlformats.org/officeDocument/2006/relationships" name="Product Comparison" sheetId="2" state="visible" r:id="rId2"/>
    <sheet xmlns:r="http://schemas.openxmlformats.org/officeDocument/2006/relationships" name="Pricin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&quot;$&quot;#,##0.00"/>
    <numFmt numFmtId="165" formatCode="&quot;$&quot;#,##0.0000"/>
    <numFmt numFmtId="166" formatCode="0.0%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8"/>
    </font>
    <font>
      <name val="Calibri"/>
      <b val="1"/>
      <color rgb="00FF6B35"/>
      <sz val="12"/>
    </font>
    <font>
      <name val="Calibri"/>
      <color rgb="00333333"/>
      <sz val="11"/>
    </font>
    <font>
      <name val="Calibri"/>
      <b val="1"/>
      <color rgb="001F4E78"/>
      <sz val="11"/>
    </font>
    <font>
      <name val="Calibri"/>
      <i val="1"/>
      <color rgb="00888888"/>
      <sz val="9"/>
    </font>
    <font>
      <name val="Calibri"/>
      <b val="1"/>
      <color rgb="00333333"/>
      <sz val="11"/>
    </font>
    <font>
      <name val="Calibri"/>
      <b val="1"/>
      <color rgb="001F8A4C"/>
      <sz val="16"/>
    </font>
    <font>
      <name val="Calibri"/>
      <b val="1"/>
      <color rgb="00FFFFFF"/>
      <sz val="11"/>
    </font>
  </fonts>
  <fills count="6">
    <fill>
      <patternFill/>
    </fill>
    <fill>
      <patternFill patternType="gray125"/>
    </fill>
    <fill>
      <patternFill patternType="solid">
        <fgColor rgb="0014213D"/>
      </patternFill>
    </fill>
    <fill>
      <patternFill patternType="solid">
        <fgColor rgb="00FFF0E9"/>
      </patternFill>
    </fill>
    <fill>
      <patternFill patternType="solid">
        <fgColor rgb="00FFF7E0"/>
      </patternFill>
    </fill>
    <fill>
      <patternFill patternType="solid">
        <fgColor rgb="00E8F5EC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164" fontId="4" fillId="4" borderId="1" applyAlignment="1" pivotButton="0" quotePrefix="0" xfId="0">
      <alignment horizontal="center" vertical="center"/>
    </xf>
    <xf numFmtId="0" fontId="5" fillId="0" borderId="0" applyAlignment="1" pivotButton="0" quotePrefix="0" xfId="0">
      <alignment horizontal="left" vertical="center" wrapText="1"/>
    </xf>
    <xf numFmtId="4" fontId="4" fillId="4" borderId="1" applyAlignment="1" pivotButton="0" quotePrefix="0" xfId="0">
      <alignment horizontal="center" vertical="center"/>
    </xf>
    <xf numFmtId="165" fontId="4" fillId="4" borderId="1" applyAlignment="1" pivotButton="0" quotePrefix="0" xfId="0">
      <alignment horizontal="center" vertical="center"/>
    </xf>
    <xf numFmtId="0" fontId="6" fillId="0" borderId="0" applyAlignment="1" pivotButton="0" quotePrefix="0" xfId="0">
      <alignment horizontal="left" vertical="center" wrapText="1"/>
    </xf>
    <xf numFmtId="165" fontId="6" fillId="5" borderId="1" applyAlignment="1" pivotButton="0" quotePrefix="0" xfId="0">
      <alignment horizontal="center" vertical="center"/>
    </xf>
    <xf numFmtId="166" fontId="4" fillId="4" borderId="1" applyAlignment="1" pivotButton="0" quotePrefix="0" xfId="0">
      <alignment horizontal="center" vertical="center"/>
    </xf>
    <xf numFmtId="164" fontId="6" fillId="5" borderId="1" applyAlignment="1" pivotButton="0" quotePrefix="0" xfId="0">
      <alignment horizontal="center" vertical="center"/>
    </xf>
    <xf numFmtId="164" fontId="7" fillId="5" borderId="1" applyAlignment="1" pivotButton="0" quotePrefix="0" xfId="0">
      <alignment horizontal="center" vertical="center"/>
    </xf>
    <xf numFmtId="4" fontId="6" fillId="5" borderId="1" applyAlignment="1" pivotButton="0" quotePrefix="0" xfId="0">
      <alignment horizontal="center" vertical="center"/>
    </xf>
    <xf numFmtId="0" fontId="8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0" borderId="1" pivotButton="0" quotePrefix="0" xfId="0"/>
    <xf numFmtId="166" fontId="7" fillId="5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8" customWidth="1" min="2" max="2"/>
    <col width="16" customWidth="1" min="3" max="3"/>
    <col width="3" customWidth="1" min="4" max="4"/>
    <col width="58" customWidth="1" min="5" max="5"/>
  </cols>
  <sheetData>
    <row r="1" ht="34" customHeight="1">
      <c r="A1" s="1" t="inlineStr">
        <is>
          <t>COST SHEET  —  what one print really costs you</t>
        </is>
      </c>
    </row>
    <row r="3">
      <c r="A3" s="2" t="inlineStr">
        <is>
          <t>MACHINE RATE  (set once per printer)</t>
        </is>
      </c>
    </row>
    <row r="4">
      <c r="B4" s="3" t="inlineStr">
        <is>
          <t>Printer price + upgrades</t>
        </is>
      </c>
      <c r="C4" s="4" t="n">
        <v>600</v>
      </c>
      <c r="E4" s="5" t="inlineStr">
        <is>
          <t>What you paid, including any upgrades.</t>
        </is>
      </c>
    </row>
    <row r="5">
      <c r="B5" s="3" t="inlineStr">
        <is>
          <t>Expected productive life (hours)</t>
        </is>
      </c>
      <c r="C5" s="6" t="n">
        <v>4000</v>
      </c>
      <c r="E5" s="5" t="inlineStr">
        <is>
          <t>4,000 is a sane default for a consumer machine.</t>
        </is>
      </c>
    </row>
    <row r="6">
      <c r="B6" s="3" t="inlineStr">
        <is>
          <t>Maintenance per hour</t>
        </is>
      </c>
      <c r="C6" s="7" t="n">
        <v>0.06</v>
      </c>
      <c r="E6" s="5" t="inlineStr">
        <is>
          <t>Nozzles, plates, belts, PTFE. FDM 0.06, resin 0.12.</t>
        </is>
      </c>
    </row>
    <row r="7">
      <c r="B7" s="3" t="inlineStr">
        <is>
          <t>Average power draw (watts)</t>
        </is>
      </c>
      <c r="C7" s="6" t="n">
        <v>110</v>
      </c>
      <c r="E7" s="5" t="inlineStr">
        <is>
          <t>Most bed-heated FDM machines average 90-130 W.</t>
        </is>
      </c>
    </row>
    <row r="8">
      <c r="B8" s="3" t="inlineStr">
        <is>
          <t>Electricity price per kWh</t>
        </is>
      </c>
      <c r="C8" s="7" t="n">
        <v>0.17</v>
      </c>
      <c r="E8" s="5" t="inlineStr">
        <is>
          <t>Divide your bill total by its kWh — includes delivery.</t>
        </is>
      </c>
    </row>
    <row r="9">
      <c r="B9" s="8">
        <f> Machine rate per hour</f>
        <v/>
      </c>
      <c r="C9" s="9">
        <f>C4/C5+C6+C7/1000*C8</f>
        <v/>
      </c>
    </row>
    <row r="11">
      <c r="A11" s="2" t="inlineStr">
        <is>
          <t>THIS PRODUCT</t>
        </is>
      </c>
    </row>
    <row r="12">
      <c r="B12" s="3" t="inlineStr">
        <is>
          <t>Material used (grams)</t>
        </is>
      </c>
      <c r="C12" s="6" t="n">
        <v>11</v>
      </c>
      <c r="E12" s="5" t="inlineStr">
        <is>
          <t>Slicer figure, AFTER supports, brim and purge.</t>
        </is>
      </c>
    </row>
    <row r="13">
      <c r="B13" s="3" t="inlineStr">
        <is>
          <t>Filament price per kg</t>
        </is>
      </c>
      <c r="C13" s="4" t="n">
        <v>22</v>
      </c>
      <c r="E13" s="5" t="inlineStr">
        <is>
          <t>What you actually paid, including shipping.</t>
        </is>
      </c>
    </row>
    <row r="14">
      <c r="B14" s="3" t="inlineStr">
        <is>
          <t>Plate time (hours)</t>
        </is>
      </c>
      <c r="C14" s="6" t="n">
        <v>3.8</v>
      </c>
      <c r="E14" s="5" t="inlineStr">
        <is>
          <t>Machine-occupied time for the whole plate.</t>
        </is>
      </c>
    </row>
    <row r="15">
      <c r="B15" s="3" t="inlineStr">
        <is>
          <t>Units on the plate</t>
        </is>
      </c>
      <c r="C15" s="6" t="n">
        <v>6</v>
      </c>
      <c r="E15" s="5" t="inlineStr">
        <is>
          <t>Batching is the biggest lever you have.</t>
        </is>
      </c>
    </row>
    <row r="16">
      <c r="B16" s="3" t="inlineStr">
        <is>
          <t>Hands-on time per unit (minutes)</t>
        </is>
      </c>
      <c r="C16" s="6" t="n">
        <v>6</v>
      </c>
      <c r="E16" s="5" t="inlineStr">
        <is>
          <t>Time it. Do not estimate — everyone underestimates.</t>
        </is>
      </c>
    </row>
    <row r="17">
      <c r="B17" s="3" t="inlineStr">
        <is>
          <t>Your hourly rate</t>
        </is>
      </c>
      <c r="C17" s="4" t="n">
        <v>20</v>
      </c>
      <c r="E17" s="5" t="inlineStr">
        <is>
          <t>$18-25 is a defensible floor for bench work.</t>
        </is>
      </c>
    </row>
    <row r="18">
      <c r="B18" s="3" t="inlineStr">
        <is>
          <t>Packaging per unit</t>
        </is>
      </c>
      <c r="C18" s="4" t="n">
        <v>0.45</v>
      </c>
      <c r="E18" s="5" t="inlineStr">
        <is>
          <t>Mailer, void fill, label, card, sticker.</t>
        </is>
      </c>
    </row>
    <row r="19">
      <c r="B19" s="3" t="inlineStr">
        <is>
          <t>Failure rate</t>
        </is>
      </c>
      <c r="C19" s="10" t="n">
        <v>0.08</v>
      </c>
      <c r="E19" s="5" t="inlineStr">
        <is>
          <t>8% is a good start. Replace with your logged number.</t>
        </is>
      </c>
    </row>
    <row r="21">
      <c r="A21" s="2" t="inlineStr">
        <is>
          <t>COST BREAKDOWN  (per unit)</t>
        </is>
      </c>
    </row>
    <row r="22">
      <c r="B22" s="8" t="inlineStr">
        <is>
          <t>Material</t>
        </is>
      </c>
      <c r="C22" s="11">
        <f>C12/1000*C13</f>
        <v/>
      </c>
    </row>
    <row r="23">
      <c r="B23" s="8" t="inlineStr">
        <is>
          <t>Machine (depreciation + maintenance + energy)</t>
        </is>
      </c>
      <c r="C23" s="11">
        <f>C14/C15*C9</f>
        <v/>
      </c>
    </row>
    <row r="24">
      <c r="B24" s="8" t="inlineStr">
        <is>
          <t>Labor</t>
        </is>
      </c>
      <c r="C24" s="11">
        <f>C16/60*C17</f>
        <v/>
      </c>
    </row>
    <row r="25">
      <c r="B25" s="8" t="inlineStr">
        <is>
          <t>Packaging</t>
        </is>
      </c>
      <c r="C25" s="11">
        <f>C18</f>
        <v/>
      </c>
    </row>
    <row r="26">
      <c r="B26" s="8" t="inlineStr">
        <is>
          <t>Subtotal</t>
        </is>
      </c>
      <c r="C26" s="11">
        <f>SUM(C22:C25)</f>
        <v/>
      </c>
    </row>
    <row r="27">
      <c r="B27" s="8" t="inlineStr">
        <is>
          <t>Failure allowance</t>
        </is>
      </c>
      <c r="C27" s="11">
        <f>C26*C19</f>
        <v/>
      </c>
    </row>
    <row r="28">
      <c r="B28" s="3" t="inlineStr">
        <is>
          <t>TRUE COST PER UNIT</t>
        </is>
      </c>
      <c r="C28" s="12">
        <f>C26+C27</f>
        <v/>
      </c>
    </row>
    <row r="29">
      <c r="B29" s="8" t="inlineStr">
        <is>
          <t>Machine hours per unit</t>
        </is>
      </c>
      <c r="C29" s="13">
        <f>C14/C15</f>
        <v/>
      </c>
    </row>
    <row r="31">
      <c r="A31" s="2" t="inlineStr">
        <is>
          <t>RESULT</t>
        </is>
      </c>
    </row>
    <row r="32">
      <c r="B32" s="3" t="inlineStr">
        <is>
          <t>Your sale price</t>
        </is>
      </c>
      <c r="C32" s="4" t="n">
        <v>14</v>
      </c>
      <c r="E32" s="5" t="inlineStr">
        <is>
          <t>The price you actually receive, after any discount.</t>
        </is>
      </c>
    </row>
    <row r="33">
      <c r="B33" s="3" t="inlineStr">
        <is>
          <t>Shipping you collect</t>
        </is>
      </c>
      <c r="C33" s="4" t="n">
        <v>4.5</v>
      </c>
      <c r="E33" s="5" t="inlineStr">
        <is>
          <t>Zero if you offer free shipping.</t>
        </is>
      </c>
    </row>
    <row r="34">
      <c r="B34" s="3" t="inlineStr">
        <is>
          <t>Platform fee rate</t>
        </is>
      </c>
      <c r="C34" s="10" t="n">
        <v>0.095</v>
      </c>
      <c r="E34" s="5" t="inlineStr">
        <is>
          <t>Etsy 9.5% (6.5%+3%). Handmade 15%. eBay 13.5%.</t>
        </is>
      </c>
    </row>
    <row r="35">
      <c r="B35" s="3" t="inlineStr">
        <is>
          <t>Fixed fees per sale</t>
        </is>
      </c>
      <c r="C35" s="4" t="n">
        <v>0.45</v>
      </c>
      <c r="E35" s="5" t="inlineStr">
        <is>
          <t>Etsy: $0.20 listing + $0.25 processing.</t>
        </is>
      </c>
    </row>
    <row r="36">
      <c r="B36" s="8" t="inlineStr">
        <is>
          <t>Total fees</t>
        </is>
      </c>
      <c r="C36" s="11">
        <f>(C32+C33)*C34+C35</f>
        <v/>
      </c>
    </row>
    <row r="37">
      <c r="B37" s="8" t="inlineStr">
        <is>
          <t>Profit per unit</t>
        </is>
      </c>
      <c r="C37" s="11">
        <f>C32-C28-C36</f>
        <v/>
      </c>
    </row>
    <row r="38" ht="30" customHeight="1">
      <c r="B38" s="3" t="inlineStr">
        <is>
          <t>PROFIT PER MACHINE HOUR</t>
        </is>
      </c>
      <c r="C38" s="12">
        <f>IF(C29=0,0,C37/C29)</f>
        <v/>
      </c>
      <c r="E38" s="5" t="inlineStr">
        <is>
          <t>Under $1.00 = you are subsidizing this product.  $2.50-$5.00 = healthy.  Over $12 = excellent, and expect competition.</t>
        </is>
      </c>
    </row>
  </sheetData>
  <mergeCells count="5">
    <mergeCell ref="A21:E21"/>
    <mergeCell ref="A11:E11"/>
    <mergeCell ref="A1:E1"/>
    <mergeCell ref="A31:E31"/>
    <mergeCell ref="A3:E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4" customWidth="1" min="2" max="2"/>
    <col width="12" customWidth="1" min="3" max="3"/>
    <col width="12" customWidth="1" min="4" max="4"/>
    <col width="12" customWidth="1" min="5" max="5"/>
    <col width="12" customWidth="1" min="6" max="6"/>
    <col width="15" customWidth="1" min="7" max="7"/>
    <col width="18" customWidth="1" min="8" max="8"/>
  </cols>
  <sheetData>
    <row r="1" ht="34" customHeight="1">
      <c r="A1" s="1" t="inlineStr">
        <is>
          <t>PRODUCT COMPARISON  —  sort by the last column</t>
        </is>
      </c>
    </row>
    <row r="3">
      <c r="B3" s="14" t="inlineStr">
        <is>
          <t>Product</t>
        </is>
      </c>
      <c r="C3" s="14" t="inlineStr">
        <is>
          <t>Price</t>
        </is>
      </c>
      <c r="D3" s="14" t="inlineStr">
        <is>
          <t>True cost</t>
        </is>
      </c>
      <c r="E3" s="14" t="inlineStr">
        <is>
          <t>Fees</t>
        </is>
      </c>
      <c r="F3" s="14" t="inlineStr">
        <is>
          <t>Profit</t>
        </is>
      </c>
      <c r="G3" s="14" t="inlineStr">
        <is>
          <t>Machine hours</t>
        </is>
      </c>
      <c r="H3" s="14" t="inlineStr">
        <is>
          <t>$ / machine hour</t>
        </is>
      </c>
    </row>
    <row r="4">
      <c r="B4" s="15" t="inlineStr">
        <is>
          <t>Pet tag (6 per plate)</t>
        </is>
      </c>
      <c r="C4" s="4" t="n">
        <v>14</v>
      </c>
      <c r="D4" s="4" t="n">
        <v>3.06</v>
      </c>
      <c r="E4" s="4" t="n">
        <v>2.21</v>
      </c>
      <c r="F4" s="11">
        <f>C4-D4-E4</f>
        <v/>
      </c>
      <c r="G4" s="6" t="n">
        <v>0.63</v>
      </c>
      <c r="H4" s="12">
        <f>IF(G4=0,0,F4/G4)</f>
        <v/>
      </c>
    </row>
    <row r="5">
      <c r="B5" s="15" t="inlineStr">
        <is>
          <t>Keychain (12 per plate)</t>
        </is>
      </c>
      <c r="C5" s="4" t="n">
        <v>7</v>
      </c>
      <c r="D5" s="4" t="n">
        <v>2.15</v>
      </c>
      <c r="E5" s="4" t="n">
        <v>1.35</v>
      </c>
      <c r="F5" s="11">
        <f>C5-D5-E5</f>
        <v/>
      </c>
      <c r="G5" s="6" t="n">
        <v>0.46</v>
      </c>
      <c r="H5" s="12">
        <f>IF(G5=0,0,F5/G5)</f>
        <v/>
      </c>
    </row>
    <row r="6">
      <c r="B6" s="15" t="inlineStr">
        <is>
          <t>Cable clip 4-pack</t>
        </is>
      </c>
      <c r="C6" s="4" t="n">
        <v>11</v>
      </c>
      <c r="D6" s="4" t="n">
        <v>2.96</v>
      </c>
      <c r="E6" s="4" t="n">
        <v>1.88</v>
      </c>
      <c r="F6" s="11">
        <f>C6-D6-E6</f>
        <v/>
      </c>
      <c r="G6" s="6" t="n">
        <v>0.8</v>
      </c>
      <c r="H6" s="12">
        <f>IF(G6=0,0,F6/G6)</f>
        <v/>
      </c>
    </row>
    <row r="7">
      <c r="B7" s="15" t="inlineStr">
        <is>
          <t>Phone stand</t>
        </is>
      </c>
      <c r="C7" s="4" t="n">
        <v>16</v>
      </c>
      <c r="D7" s="4" t="n">
        <v>6.9</v>
      </c>
      <c r="E7" s="4" t="n">
        <v>2.4</v>
      </c>
      <c r="F7" s="11">
        <f>C7-D7-E7</f>
        <v/>
      </c>
      <c r="G7" s="6" t="n">
        <v>3.8</v>
      </c>
      <c r="H7" s="12">
        <f>IF(G7=0,0,F7/G7)</f>
        <v/>
      </c>
    </row>
    <row r="8">
      <c r="B8" s="15" t="inlineStr">
        <is>
          <t>Name sign</t>
        </is>
      </c>
      <c r="C8" s="4" t="n">
        <v>34</v>
      </c>
      <c r="D8" s="4" t="n">
        <v>11.4</v>
      </c>
      <c r="E8" s="4" t="n">
        <v>4.6</v>
      </c>
      <c r="F8" s="11">
        <f>C8-D8-E8</f>
        <v/>
      </c>
      <c r="G8" s="6" t="n">
        <v>6.2</v>
      </c>
      <c r="H8" s="12">
        <f>IF(G8=0,0,F8/G8)</f>
        <v/>
      </c>
    </row>
    <row r="9">
      <c r="B9" s="15" t="inlineStr">
        <is>
          <t>Desk organizer</t>
        </is>
      </c>
      <c r="C9" s="4" t="n">
        <v>18</v>
      </c>
      <c r="D9" s="4" t="n">
        <v>12.86</v>
      </c>
      <c r="E9" s="4" t="n">
        <v>2.64</v>
      </c>
      <c r="F9" s="11">
        <f>C9-D9-E9</f>
        <v/>
      </c>
      <c r="G9" s="6" t="n">
        <v>7.67</v>
      </c>
      <c r="H9" s="12">
        <f>IF(G9=0,0,F9/G9)</f>
        <v/>
      </c>
    </row>
    <row r="10">
      <c r="B10" s="16" t="inlineStr"/>
      <c r="C10" s="4" t="n"/>
      <c r="D10" s="4" t="n"/>
      <c r="E10" s="4" t="n"/>
      <c r="F10" s="11">
        <f>IF(C10="","",C10-D10-E10)</f>
        <v/>
      </c>
      <c r="G10" s="6" t="n"/>
      <c r="H10" s="12">
        <f>IF(OR(G10="",G10=0),"",F10/G10)</f>
        <v/>
      </c>
    </row>
    <row r="11">
      <c r="B11" s="16" t="inlineStr"/>
      <c r="C11" s="4" t="n"/>
      <c r="D11" s="4" t="n"/>
      <c r="E11" s="4" t="n"/>
      <c r="F11" s="11">
        <f>IF(C11="","",C11-D11-E11)</f>
        <v/>
      </c>
      <c r="G11" s="6" t="n"/>
      <c r="H11" s="12">
        <f>IF(OR(G11="",G11=0),"",F11/G11)</f>
        <v/>
      </c>
    </row>
    <row r="12">
      <c r="B12" s="16" t="inlineStr"/>
      <c r="C12" s="4" t="n"/>
      <c r="D12" s="4" t="n"/>
      <c r="E12" s="4" t="n"/>
      <c r="F12" s="11">
        <f>IF(C12="","",C12-D12-E12)</f>
        <v/>
      </c>
      <c r="G12" s="6" t="n"/>
      <c r="H12" s="12">
        <f>IF(OR(G12="",G12=0),"",F12/G12)</f>
        <v/>
      </c>
    </row>
    <row r="13">
      <c r="B13" s="16" t="inlineStr"/>
      <c r="C13" s="4" t="n"/>
      <c r="D13" s="4" t="n"/>
      <c r="E13" s="4" t="n"/>
      <c r="F13" s="11">
        <f>IF(C13="","",C13-D13-E13)</f>
        <v/>
      </c>
      <c r="G13" s="6" t="n"/>
      <c r="H13" s="12">
        <f>IF(OR(G13="",G13=0),"",F13/G13)</f>
        <v/>
      </c>
    </row>
    <row r="14">
      <c r="B14" s="16" t="inlineStr"/>
      <c r="C14" s="4" t="n"/>
      <c r="D14" s="4" t="n"/>
      <c r="E14" s="4" t="n"/>
      <c r="F14" s="11">
        <f>IF(C14="","",C14-D14-E14)</f>
        <v/>
      </c>
      <c r="G14" s="6" t="n"/>
      <c r="H14" s="12">
        <f>IF(OR(G14="",G14=0),"",F14/G14)</f>
        <v/>
      </c>
    </row>
    <row r="15">
      <c r="B15" s="16" t="inlineStr"/>
      <c r="C15" s="4" t="n"/>
      <c r="D15" s="4" t="n"/>
      <c r="E15" s="4" t="n"/>
      <c r="F15" s="11">
        <f>IF(C15="","",C15-D15-E15)</f>
        <v/>
      </c>
      <c r="G15" s="6" t="n"/>
      <c r="H15" s="12">
        <f>IF(OR(G15="",G15=0),"",F15/G15)</f>
        <v/>
      </c>
    </row>
    <row r="16">
      <c r="B16" s="16" t="inlineStr"/>
      <c r="C16" s="4" t="n"/>
      <c r="D16" s="4" t="n"/>
      <c r="E16" s="4" t="n"/>
      <c r="F16" s="11">
        <f>IF(C16="","",C16-D16-E16)</f>
        <v/>
      </c>
      <c r="G16" s="6" t="n"/>
      <c r="H16" s="12">
        <f>IF(OR(G16="",G16=0),"",F16/G16)</f>
        <v/>
      </c>
    </row>
    <row r="17">
      <c r="B17" s="16" t="inlineStr"/>
      <c r="C17" s="4" t="n"/>
      <c r="D17" s="4" t="n"/>
      <c r="E17" s="4" t="n"/>
      <c r="F17" s="11">
        <f>IF(C17="","",C17-D17-E17)</f>
        <v/>
      </c>
      <c r="G17" s="6" t="n"/>
      <c r="H17" s="12">
        <f>IF(OR(G17="",G17=0),"",F17/G17)</f>
        <v/>
      </c>
    </row>
    <row r="18">
      <c r="B18" s="16" t="inlineStr"/>
      <c r="C18" s="4" t="n"/>
      <c r="D18" s="4" t="n"/>
      <c r="E18" s="4" t="n"/>
      <c r="F18" s="11">
        <f>IF(C18="","",C18-D18-E18)</f>
        <v/>
      </c>
      <c r="G18" s="6" t="n"/>
      <c r="H18" s="12">
        <f>IF(OR(G18="",G18=0),"",F18/G18)</f>
        <v/>
      </c>
    </row>
    <row r="19">
      <c r="B19" s="16" t="inlineStr"/>
      <c r="C19" s="4" t="n"/>
      <c r="D19" s="4" t="n"/>
      <c r="E19" s="4" t="n"/>
      <c r="F19" s="11">
        <f>IF(C19="","",C19-D19-E19)</f>
        <v/>
      </c>
      <c r="G19" s="6" t="n"/>
      <c r="H19" s="12">
        <f>IF(OR(G19="",G19=0),"",F19/G19)</f>
        <v/>
      </c>
    </row>
    <row r="20">
      <c r="B20" s="16" t="inlineStr"/>
      <c r="C20" s="4" t="n"/>
      <c r="D20" s="4" t="n"/>
      <c r="E20" s="4" t="n"/>
      <c r="F20" s="11">
        <f>IF(C20="","",C20-D20-E20)</f>
        <v/>
      </c>
      <c r="G20" s="6" t="n"/>
      <c r="H20" s="12">
        <f>IF(OR(G20="",G20=0),"",F20/G20)</f>
        <v/>
      </c>
    </row>
    <row r="21">
      <c r="B21" s="16" t="inlineStr"/>
      <c r="C21" s="4" t="n"/>
      <c r="D21" s="4" t="n"/>
      <c r="E21" s="4" t="n"/>
      <c r="F21" s="11">
        <f>IF(C21="","",C21-D21-E21)</f>
        <v/>
      </c>
      <c r="G21" s="6" t="n"/>
      <c r="H21" s="12">
        <f>IF(OR(G21="",G21=0),"",F21/G21)</f>
        <v/>
      </c>
    </row>
    <row r="22">
      <c r="B22" s="16" t="inlineStr"/>
      <c r="C22" s="4" t="n"/>
      <c r="D22" s="4" t="n"/>
      <c r="E22" s="4" t="n"/>
      <c r="F22" s="11">
        <f>IF(C22="","",C22-D22-E22)</f>
        <v/>
      </c>
      <c r="G22" s="6" t="n"/>
      <c r="H22" s="12">
        <f>IF(OR(G22="",G22=0),"",F22/G22)</f>
        <v/>
      </c>
    </row>
    <row r="23">
      <c r="B23" s="16" t="inlineStr"/>
      <c r="C23" s="4" t="n"/>
      <c r="D23" s="4" t="n"/>
      <c r="E23" s="4" t="n"/>
      <c r="F23" s="11">
        <f>IF(C23="","",C23-D23-E23)</f>
        <v/>
      </c>
      <c r="G23" s="6" t="n"/>
      <c r="H23" s="12">
        <f>IF(OR(G23="",G23=0),"",F23/G23)</f>
        <v/>
      </c>
    </row>
    <row r="25">
      <c r="B25" s="5" t="inlineStr">
        <is>
          <t>The ranking is almost never the one you expected. Promote the top. Fix or drop the bottom.</t>
        </is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8" customWidth="1" min="2" max="2"/>
    <col width="16" customWidth="1" min="3" max="3"/>
    <col width="3" customWidth="1" min="4" max="4"/>
    <col width="58" customWidth="1" min="5" max="5"/>
  </cols>
  <sheetData>
    <row r="1" ht="34" customHeight="1">
      <c r="A1" s="1" t="inlineStr">
        <is>
          <t>PRICING  —  work backwards from the profit you want</t>
        </is>
      </c>
    </row>
    <row r="3">
      <c r="A3" s="2" t="inlineStr">
        <is>
          <t>INPUTS</t>
        </is>
      </c>
    </row>
    <row r="4">
      <c r="B4" s="3" t="inlineStr">
        <is>
          <t>True cost per unit</t>
        </is>
      </c>
      <c r="C4" s="4" t="n">
        <v>4.2</v>
      </c>
      <c r="E4" s="5" t="inlineStr">
        <is>
          <t>From the Cost Sheet tab.</t>
        </is>
      </c>
    </row>
    <row r="5">
      <c r="B5" s="3" t="inlineStr">
        <is>
          <t>Machine hours per unit</t>
        </is>
      </c>
      <c r="C5" s="6" t="n">
        <v>1.4</v>
      </c>
      <c r="E5" s="5" t="inlineStr">
        <is>
          <t>Plate time divided by units on the plate.</t>
        </is>
      </c>
    </row>
    <row r="6">
      <c r="B6" s="3" t="inlineStr">
        <is>
          <t>Target profit per machine hour</t>
        </is>
      </c>
      <c r="C6" s="4" t="n">
        <v>4</v>
      </c>
      <c r="E6" s="5" t="inlineStr">
        <is>
          <t>Your baseline, or better.</t>
        </is>
      </c>
    </row>
    <row r="7">
      <c r="B7" s="3" t="inlineStr">
        <is>
          <t>Platform variable fee rate</t>
        </is>
      </c>
      <c r="C7" s="10" t="n">
        <v>0.095</v>
      </c>
      <c r="E7" s="5" t="inlineStr">
        <is>
          <t>Etsy 9.5%. Handmade 15%. eBay 13.5%.</t>
        </is>
      </c>
    </row>
    <row r="8">
      <c r="B8" s="3" t="inlineStr">
        <is>
          <t>Fixed fees per sale</t>
        </is>
      </c>
      <c r="C8" s="4" t="n">
        <v>0.45</v>
      </c>
      <c r="E8" s="5" t="inlineStr">
        <is>
          <t>Etsy: $0.20 listing + $0.25 processing.</t>
        </is>
      </c>
    </row>
    <row r="9">
      <c r="B9" s="3" t="inlineStr">
        <is>
          <t>Postage you absorb</t>
        </is>
      </c>
      <c r="C9" s="4" t="n">
        <v>0</v>
      </c>
      <c r="E9" s="5" t="inlineStr">
        <is>
          <t>Only if you offer free shipping.</t>
        </is>
      </c>
    </row>
    <row r="11">
      <c r="A11" s="2" t="inlineStr">
        <is>
          <t>PRICE</t>
        </is>
      </c>
    </row>
    <row r="12">
      <c r="B12" s="8" t="inlineStr">
        <is>
          <t>Target profit</t>
        </is>
      </c>
      <c r="C12" s="11">
        <f>C5*C6</f>
        <v/>
      </c>
    </row>
    <row r="13">
      <c r="B13" s="8" t="inlineStr">
        <is>
          <t>Calculated price</t>
        </is>
      </c>
      <c r="C13" s="11">
        <f>(C4+C12+C8+C9)/(1-C7)</f>
        <v/>
      </c>
    </row>
    <row r="14">
      <c r="B14" s="3" t="inlineStr">
        <is>
          <t>ROUND UP AND LIST AT</t>
        </is>
      </c>
      <c r="C14" s="12">
        <f>CEILING(C13,1)</f>
        <v/>
      </c>
      <c r="E14" s="5" t="inlineStr">
        <is>
          <t>Round to a price point that converts: 9, 12, 15, 19, 24, 29, 34, 39, 49.</t>
        </is>
      </c>
    </row>
    <row r="16">
      <c r="A16" s="2" t="inlineStr">
        <is>
          <t>SANITY CHECK AT THE ROUNDED PRICE</t>
        </is>
      </c>
    </row>
    <row r="17">
      <c r="B17" s="8" t="inlineStr">
        <is>
          <t>Total fees</t>
        </is>
      </c>
      <c r="C17" s="11">
        <f>C14*C7+C8</f>
        <v/>
      </c>
    </row>
    <row r="18">
      <c r="B18" s="8" t="inlineStr">
        <is>
          <t>Profit per unit</t>
        </is>
      </c>
      <c r="C18" s="11">
        <f>C14-C4-C17-C9</f>
        <v/>
      </c>
    </row>
    <row r="19">
      <c r="B19" s="3" t="inlineStr">
        <is>
          <t>Profit per machine hour</t>
        </is>
      </c>
      <c r="C19" s="12">
        <f>IF(C5=0,0,C18/C5)</f>
        <v/>
      </c>
    </row>
    <row r="21">
      <c r="A21" s="2" t="inlineStr">
        <is>
          <t>WHAT A DISCOUNT REALLY COSTS</t>
        </is>
      </c>
    </row>
    <row r="22">
      <c r="B22" s="3" t="inlineStr">
        <is>
          <t>Discount</t>
        </is>
      </c>
      <c r="C22" s="10" t="n">
        <v>0.2</v>
      </c>
      <c r="E22" s="5" t="inlineStr">
        <is>
          <t>Run this before every sale event.</t>
        </is>
      </c>
    </row>
    <row r="23">
      <c r="B23" s="8" t="inlineStr">
        <is>
          <t>Discounted price</t>
        </is>
      </c>
      <c r="C23" s="11">
        <f>C14*(1-C22)</f>
        <v/>
      </c>
    </row>
    <row r="24">
      <c r="B24" s="8" t="inlineStr">
        <is>
          <t>Profit at discount</t>
        </is>
      </c>
      <c r="C24" s="11">
        <f>C23-C4-(C23*C7+C8)-C9</f>
        <v/>
      </c>
    </row>
    <row r="25">
      <c r="B25" s="3" t="inlineStr">
        <is>
          <t>Profit lost</t>
        </is>
      </c>
      <c r="C25" s="17">
        <f>IF(C18=0,0,(C24-C18)/C18)</f>
        <v/>
      </c>
      <c r="E25" s="5" t="inlineStr">
        <is>
          <t>A 20% discount typically removes 40-50% of your profit.</t>
        </is>
      </c>
    </row>
  </sheetData>
  <mergeCells count="5">
    <mergeCell ref="A21:E21"/>
    <mergeCell ref="A16:E16"/>
    <mergeCell ref="A11:E11"/>
    <mergeCell ref="A1:E1"/>
    <mergeCell ref="A3:E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2026-08-29T01:23:01Z</dcterms:created>
  <dcterms:modified xmlns:dcterms="http://purl.org/dc/terms/" xmlns:xsi="http://www.w3.org/2001/XMLSchema-instance" xsi:type="dcterms:W3CDTF">2026-08-29T01:23:01Z</dcterms:modified>
</cp:coreProperties>
</file>